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OC5401 参数计算器" sheetId="2" r:id="rId1"/>
  </sheets>
  <calcPr calcId="144525"/>
</workbook>
</file>

<file path=xl/sharedStrings.xml><?xml version="1.0" encoding="utf-8"?>
<sst xmlns="http://schemas.openxmlformats.org/spreadsheetml/2006/main" count="74" uniqueCount="65">
  <si>
    <t>OC540X 参数计算器</t>
  </si>
  <si>
    <r>
      <rPr>
        <sz val="12"/>
        <color theme="1"/>
        <rFont val="宋体"/>
        <charset val="134"/>
        <scheme val="major"/>
      </rPr>
      <t>(</t>
    </r>
    <r>
      <rPr>
        <sz val="12"/>
        <color rgb="FFFFC000"/>
        <rFont val="宋体"/>
        <charset val="134"/>
        <scheme val="major"/>
      </rPr>
      <t>橙色字体</t>
    </r>
    <r>
      <rPr>
        <sz val="12"/>
        <color theme="1"/>
        <rFont val="宋体"/>
        <charset val="134"/>
        <scheme val="minor"/>
      </rPr>
      <t>)</t>
    </r>
    <r>
      <rPr>
        <sz val="12"/>
        <color theme="1"/>
        <rFont val="宋体"/>
        <charset val="134"/>
        <scheme val="major"/>
      </rPr>
      <t xml:space="preserve">是跟据实际电气参数要求输入,系统将自动算出相关的元件参数( </t>
    </r>
    <r>
      <rPr>
        <sz val="12"/>
        <color rgb="FF00B0F0"/>
        <rFont val="宋体"/>
        <charset val="134"/>
        <scheme val="major"/>
      </rPr>
      <t>蓝色字体</t>
    </r>
    <r>
      <rPr>
        <sz val="12"/>
        <color theme="1"/>
        <rFont val="宋体"/>
        <charset val="134"/>
        <scheme val="major"/>
      </rPr>
      <t>）。</t>
    </r>
  </si>
  <si>
    <t>控制范围</t>
  </si>
  <si>
    <t>方案参数提醒</t>
  </si>
  <si>
    <t>电流纹波</t>
  </si>
  <si>
    <t>输入最小电压VIN-min(v)=</t>
  </si>
  <si>
    <t>16~60v</t>
  </si>
  <si>
    <t>输入最大电压VIN-max(v)=</t>
  </si>
  <si>
    <t>输出电压       Vo（V）=</t>
  </si>
  <si>
    <t>比较器延时</t>
  </si>
  <si>
    <t>输出电流       Io（A）=</t>
  </si>
  <si>
    <t>＜=5A</t>
  </si>
  <si>
    <t>CS采样电阻参数计算</t>
  </si>
  <si>
    <t>电流设定电阻值 Rcs(Ω)=</t>
  </si>
  <si>
    <t>电阻功耗        Pcs(W)=</t>
  </si>
  <si>
    <t>采样电阻功耗需预留2倍余量</t>
  </si>
  <si>
    <t>输入电解电容参数计算</t>
  </si>
  <si>
    <t>输入电解电容容量Cin（uF）＞</t>
  </si>
  <si>
    <t>续流二极管参数计算</t>
  </si>
  <si>
    <t>续流二级管的耐压选择（V）=</t>
  </si>
  <si>
    <t>续流二极管的电流选择I(A)=</t>
  </si>
  <si>
    <t>PMOS参数计算</t>
  </si>
  <si>
    <t>PMOS的耐压选择（V） =</t>
  </si>
  <si>
    <t>PMOS的额定电流选择I(A)=</t>
  </si>
  <si>
    <t>电感参数计算</t>
  </si>
  <si>
    <t>实际选择电感L（uH）=</t>
  </si>
  <si>
    <t>电感线径φ(mm)=</t>
  </si>
  <si>
    <t>实际工作频率范围fsw（kHz）=</t>
  </si>
  <si>
    <t>理论上频率越高，PMOS发热量越高，建议频率范围150KHz~500KHz</t>
  </si>
  <si>
    <t>实际电流纹波范围（A）=</t>
  </si>
  <si>
    <t>MOS选型：</t>
  </si>
  <si>
    <t>nmos: Q2 阈值电压Vt=1~3v,典型值1.5v； Ciss=最大值2nf，典型值~500pf；</t>
  </si>
  <si>
    <t>pmos Q1：阈值电压Vt=-1~-3v,典型值-1.5v；Ciss=最大值2nf，典型值~500pf；</t>
  </si>
  <si>
    <t>PMOS的选择在满足过电流及耐压的前提下，尽量选择ciss电容小的PMOS，这样能尽量减小发热量，有利于系统稳定工作。</t>
  </si>
  <si>
    <t>OC5401典型应用原理图</t>
  </si>
  <si>
    <t>OC5401系统自动生成BOM</t>
  </si>
  <si>
    <t>序号</t>
  </si>
  <si>
    <t>位号</t>
  </si>
  <si>
    <t>元件值</t>
  </si>
  <si>
    <t>单位</t>
  </si>
  <si>
    <t>耐压/封装</t>
  </si>
  <si>
    <t>R1=R2=</t>
  </si>
  <si>
    <t>ohm</t>
  </si>
  <si>
    <t>1%精度/1206</t>
  </si>
  <si>
    <t>CS电阻</t>
  </si>
  <si>
    <t>R4</t>
  </si>
  <si>
    <t>5%精度/0805</t>
  </si>
  <si>
    <t>R6</t>
  </si>
  <si>
    <t>Kohm</t>
  </si>
  <si>
    <t>R5</t>
  </si>
  <si>
    <t>5%精度/1206</t>
  </si>
  <si>
    <t>C1/C3/C5</t>
  </si>
  <si>
    <t>uF</t>
  </si>
  <si>
    <t>25V/0805</t>
  </si>
  <si>
    <t>C2</t>
  </si>
  <si>
    <t>100V/0805</t>
  </si>
  <si>
    <t>D1</t>
  </si>
  <si>
    <t>IN4148</t>
  </si>
  <si>
    <t>/</t>
  </si>
  <si>
    <t>sod123</t>
  </si>
  <si>
    <t>D2/D3</t>
  </si>
  <si>
    <t>Q2</t>
  </si>
  <si>
    <t>Q1</t>
  </si>
  <si>
    <t>L1</t>
  </si>
  <si>
    <t>uH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</si>
</sst>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C000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00B0F0"/>
      <name val="宋体"/>
      <charset val="13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77" fontId="4" fillId="4" borderId="1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95250</xdr:colOff>
      <xdr:row>26</xdr:row>
      <xdr:rowOff>266700</xdr:rowOff>
    </xdr:from>
    <xdr:to>
      <xdr:col>4</xdr:col>
      <xdr:colOff>762000</xdr:colOff>
      <xdr:row>54</xdr:row>
      <xdr:rowOff>25400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8521700"/>
          <a:ext cx="7486650" cy="47053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23"/>
  <sheetViews>
    <sheetView tabSelected="1" topLeftCell="A40" workbookViewId="0">
      <selection activeCell="F63" sqref="F63"/>
    </sheetView>
  </sheetViews>
  <sheetFormatPr defaultColWidth="9" defaultRowHeight="13.5"/>
  <cols>
    <col min="1" max="1" width="3.625" customWidth="1"/>
    <col min="2" max="2" width="30.5" customWidth="1"/>
    <col min="3" max="3" width="30" customWidth="1"/>
    <col min="4" max="4" width="29" customWidth="1"/>
    <col min="5" max="5" width="24.5" customWidth="1"/>
    <col min="6" max="6" width="40.875" customWidth="1"/>
    <col min="7" max="7" width="17.25" hidden="1" customWidth="1"/>
    <col min="8" max="8" width="10.875" customWidth="1"/>
    <col min="9" max="9" width="10.125" customWidth="1"/>
    <col min="10" max="10" width="9.25" customWidth="1"/>
    <col min="11" max="11" width="8.125" customWidth="1"/>
    <col min="12" max="12" width="10.375" customWidth="1"/>
    <col min="14" max="14" width="10.375" customWidth="1"/>
    <col min="16" max="16" width="12.75" customWidth="1"/>
    <col min="20" max="20" width="12.625" customWidth="1"/>
  </cols>
  <sheetData>
    <row r="1" ht="25" customHeight="1" spans="2:7">
      <c r="B1" s="1" t="s">
        <v>0</v>
      </c>
      <c r="C1" s="1"/>
      <c r="D1" s="1"/>
      <c r="E1" s="1"/>
      <c r="F1" s="2"/>
      <c r="G1" s="2"/>
    </row>
    <row r="2" ht="25" customHeight="1" spans="2:5">
      <c r="B2" s="1"/>
      <c r="C2" s="1"/>
      <c r="D2" s="1"/>
      <c r="E2" s="1"/>
    </row>
    <row r="3" ht="25" customHeight="1" spans="2:7">
      <c r="B3" s="3" t="s">
        <v>1</v>
      </c>
      <c r="C3" s="4"/>
      <c r="D3" s="4"/>
      <c r="E3" s="5" t="s">
        <v>2</v>
      </c>
      <c r="F3" s="5" t="s">
        <v>3</v>
      </c>
      <c r="G3" t="s">
        <v>4</v>
      </c>
    </row>
    <row r="4" ht="25" customHeight="1" spans="2:7">
      <c r="B4" s="5" t="s">
        <v>5</v>
      </c>
      <c r="C4" s="6">
        <v>18</v>
      </c>
      <c r="D4" s="7"/>
      <c r="E4" s="5" t="s">
        <v>6</v>
      </c>
      <c r="F4" s="8" t="str">
        <f>IF(C4&lt;16,"输入电压太低，芯片无法正常工作","")</f>
        <v/>
      </c>
      <c r="G4" t="e">
        <f>IF(#REF!&lt;250,0.285*C7,IF(#REF!&lt;400,0.36*C7,IF(#REF!&lt;450,0.425*C7,IF(#REF!&lt;530,0.48*C7,IF(#REF!&lt;630,0.55*C7,0.6*C7)))))</f>
        <v>#REF!</v>
      </c>
    </row>
    <row r="5" ht="25" customHeight="1" spans="2:6">
      <c r="B5" s="5" t="s">
        <v>7</v>
      </c>
      <c r="C5" s="6">
        <v>36</v>
      </c>
      <c r="D5" s="7"/>
      <c r="E5" s="5" t="s">
        <v>6</v>
      </c>
      <c r="F5" s="8" t="str">
        <f>IF(C5&gt;60,"输入电压超过芯片最高耐压值","")</f>
        <v/>
      </c>
    </row>
    <row r="6" ht="25" customHeight="1" spans="2:7">
      <c r="B6" s="5" t="s">
        <v>8</v>
      </c>
      <c r="C6" s="6">
        <v>12</v>
      </c>
      <c r="D6" s="7"/>
      <c r="E6" s="5"/>
      <c r="F6" s="8" t="str">
        <f>IF(C4&lt;C6,"输出电压大于输入电压","")</f>
        <v/>
      </c>
      <c r="G6" t="s">
        <v>9</v>
      </c>
    </row>
    <row r="7" customFormat="1" ht="25" customHeight="1" spans="2:7">
      <c r="B7" s="5" t="s">
        <v>10</v>
      </c>
      <c r="C7" s="6">
        <v>2</v>
      </c>
      <c r="D7" s="7"/>
      <c r="E7" s="5" t="s">
        <v>11</v>
      </c>
      <c r="F7" s="8" t="str">
        <f>IF(C7&gt;5,"输出电流超过芯片最大电流值","")</f>
        <v/>
      </c>
      <c r="G7">
        <f>IF(C4&lt;20,0.00000004,IF(C4&lt;30,0.000000085,IF(C4&lt;40,0.00000015,IF(C4&lt;50,0.00000022,IF(C4&lt;60,0.00000035,0.00000036)))))</f>
        <v>4e-8</v>
      </c>
    </row>
    <row r="8" customFormat="1" ht="25" customHeight="1" spans="2:6">
      <c r="B8" s="9" t="s">
        <v>12</v>
      </c>
      <c r="C8" s="10"/>
      <c r="D8" s="7"/>
      <c r="E8" s="5"/>
      <c r="F8" s="8"/>
    </row>
    <row r="9" ht="25" customHeight="1" spans="2:7">
      <c r="B9" s="5" t="s">
        <v>13</v>
      </c>
      <c r="C9" s="11">
        <f>0.2/C7</f>
        <v>0.1</v>
      </c>
      <c r="D9" s="12"/>
      <c r="E9" s="5"/>
      <c r="F9" s="8"/>
      <c r="G9" t="s">
        <v>9</v>
      </c>
    </row>
    <row r="10" ht="25" customHeight="1" spans="2:7">
      <c r="B10" s="5" t="s">
        <v>14</v>
      </c>
      <c r="C10" s="11">
        <f>C7*0.2</f>
        <v>0.4</v>
      </c>
      <c r="D10" s="7"/>
      <c r="E10" s="5" t="s">
        <v>15</v>
      </c>
      <c r="F10" s="8"/>
      <c r="G10">
        <f>IF(C5&lt;20,0.00000004,IF(C5&lt;30,0.000000085,IF(C5&lt;40,0.00000015,IF(C5&lt;50,0.00000022,IF(C5&lt;60,0.00000035,0.00000036)))))</f>
        <v>1.5e-7</v>
      </c>
    </row>
    <row r="11" ht="25" customHeight="1" spans="2:6">
      <c r="B11" s="9" t="s">
        <v>16</v>
      </c>
      <c r="C11" s="10"/>
      <c r="D11" s="7"/>
      <c r="E11" s="5"/>
      <c r="F11" s="8"/>
    </row>
    <row r="12" ht="25" customHeight="1" spans="2:6">
      <c r="B12" s="5" t="s">
        <v>17</v>
      </c>
      <c r="C12" s="13">
        <f>C7*C6/100/C4/D22*1000000</f>
        <v>44.9</v>
      </c>
      <c r="D12" s="7"/>
      <c r="E12" s="5"/>
      <c r="F12" s="8"/>
    </row>
    <row r="13" ht="25" customHeight="1" spans="2:6">
      <c r="B13" s="9" t="s">
        <v>18</v>
      </c>
      <c r="C13" s="14"/>
      <c r="D13" s="7"/>
      <c r="E13" s="5"/>
      <c r="F13" s="8"/>
    </row>
    <row r="14" ht="25" customHeight="1" spans="2:6">
      <c r="B14" s="5" t="s">
        <v>19</v>
      </c>
      <c r="C14" s="13" t="str">
        <f>IF(C5&lt;49,"60",IF(AND(C5&gt;49,C5&lt;91),"100","200"))</f>
        <v>60</v>
      </c>
      <c r="D14" s="7"/>
      <c r="E14" s="5"/>
      <c r="F14" s="8"/>
    </row>
    <row r="15" ht="25" customHeight="1" spans="2:6">
      <c r="B15" s="5" t="s">
        <v>20</v>
      </c>
      <c r="C15" s="13">
        <f>IF(AND(C7&gt;0,C7&lt;1.55),3,IF(AND(C7&gt;1.55,C7&lt;2.25),5,IF(AND(C7&gt;2.25,C7&lt;=5),10,20)))</f>
        <v>5</v>
      </c>
      <c r="D15" s="7"/>
      <c r="E15" s="5"/>
      <c r="F15" s="8"/>
    </row>
    <row r="16" ht="25" customHeight="1" spans="2:6">
      <c r="B16" s="9" t="s">
        <v>21</v>
      </c>
      <c r="C16" s="14"/>
      <c r="D16" s="7"/>
      <c r="E16" s="5"/>
      <c r="F16" s="8"/>
    </row>
    <row r="17" ht="25" customHeight="1" spans="2:6">
      <c r="B17" s="5" t="s">
        <v>22</v>
      </c>
      <c r="C17" s="13" t="str">
        <f>IF(C7&lt;49,"60",IF(AND(C7&gt;49,C7&lt;91),"100","200"))</f>
        <v>60</v>
      </c>
      <c r="D17" s="7"/>
      <c r="E17" s="5"/>
      <c r="F17" s="8"/>
    </row>
    <row r="18" ht="25" customHeight="1" spans="2:6">
      <c r="B18" s="5" t="s">
        <v>23</v>
      </c>
      <c r="C18" s="13">
        <f>4*C7*1.5</f>
        <v>12</v>
      </c>
      <c r="D18" s="7"/>
      <c r="E18" s="5"/>
      <c r="F18" s="8"/>
    </row>
    <row r="19" ht="25" customHeight="1" spans="2:6">
      <c r="B19" s="9" t="s">
        <v>24</v>
      </c>
      <c r="C19" s="14"/>
      <c r="D19" s="15"/>
      <c r="E19" s="16"/>
      <c r="F19" s="17"/>
    </row>
    <row r="20" ht="25" customHeight="1" spans="2:7">
      <c r="B20" s="5" t="s">
        <v>25</v>
      </c>
      <c r="C20" s="6">
        <v>47</v>
      </c>
      <c r="D20" s="18"/>
      <c r="E20" s="5"/>
      <c r="F20" s="8"/>
      <c r="G20" s="19"/>
    </row>
    <row r="21" ht="25" customHeight="1" spans="2:6">
      <c r="B21" s="5" t="s">
        <v>26</v>
      </c>
      <c r="C21" s="20">
        <f>SQRT(C7/6)*1.1</f>
        <v>0.635085296108588</v>
      </c>
      <c r="D21" s="7"/>
      <c r="E21" s="5"/>
      <c r="F21" s="8"/>
    </row>
    <row r="22" ht="25" customHeight="1" spans="2:6">
      <c r="B22" s="5" t="s">
        <v>27</v>
      </c>
      <c r="C22" s="13">
        <f>(C4-C6)*C6/(0.25*C4*C7*C20+0.43*(C4-C6)*C6)*1000</f>
        <v>158.604282315623</v>
      </c>
      <c r="D22" s="21">
        <f>(C5-C6)*C6/(0.25*C5*C7*C20+0.43*(C5-C6)*C6)*1000</f>
        <v>296.956198960653</v>
      </c>
      <c r="E22" s="22" t="s">
        <v>28</v>
      </c>
      <c r="F22" s="23"/>
    </row>
    <row r="23" ht="25" customHeight="1" spans="2:6">
      <c r="B23" s="5" t="s">
        <v>29</v>
      </c>
      <c r="C23" s="11">
        <f>IF(C22&lt;250,0.285*C7,IF(C22&lt;400,0.36*C7,IF(C22&lt;450,0.425*C7,IF(C22&lt;530,0.48*C7,IF(C22&lt;630,0.55*C7,0.6*C7)))))</f>
        <v>0.57</v>
      </c>
      <c r="D23" s="24">
        <f>IF(D22&lt;250,0.285*C7,IF(D22&lt;400,0.36*C7,IF(D22&lt;450,0.425*C7,IF(D22&lt;530,0.48*C7,IF(D22&lt;630,0.55*C7,0.6*C7)))))</f>
        <v>0.72</v>
      </c>
      <c r="E23" s="5"/>
      <c r="F23" s="8"/>
    </row>
    <row r="24" ht="25" customHeight="1" spans="2:16">
      <c r="B24" s="25" t="s">
        <v>30</v>
      </c>
      <c r="C24" s="26" t="s">
        <v>31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ht="25" customHeight="1" spans="2:16">
      <c r="B25" s="25"/>
      <c r="C25" s="26" t="s">
        <v>32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ht="25" customHeight="1" spans="2:16">
      <c r="B26" s="27"/>
      <c r="C26" s="28" t="s">
        <v>33</v>
      </c>
      <c r="D26" s="28"/>
      <c r="E26" s="28"/>
      <c r="F26" s="28"/>
      <c r="G26" s="28"/>
      <c r="H26" s="28"/>
      <c r="I26" s="28"/>
      <c r="J26" s="28"/>
      <c r="K26" s="28"/>
      <c r="L26" s="28"/>
      <c r="M26" s="27"/>
      <c r="N26" s="27"/>
      <c r="O26" s="27"/>
      <c r="P26" s="27"/>
    </row>
    <row r="27" ht="25" customHeight="1" spans="2:2">
      <c r="B27" t="s">
        <v>34</v>
      </c>
    </row>
    <row r="28" spans="3:10">
      <c r="C28" s="29"/>
      <c r="D28" s="29"/>
      <c r="E28" s="29"/>
      <c r="F28" s="29"/>
      <c r="G28" s="29"/>
      <c r="H28" s="29"/>
      <c r="I28" s="29"/>
      <c r="J28" s="29"/>
    </row>
    <row r="55" ht="20" customHeight="1" spans="2:2">
      <c r="B55" t="s">
        <v>35</v>
      </c>
    </row>
    <row r="56" ht="20" customHeight="1" spans="2:6">
      <c r="B56" s="30" t="s">
        <v>36</v>
      </c>
      <c r="C56" s="30" t="s">
        <v>37</v>
      </c>
      <c r="D56" s="30" t="s">
        <v>38</v>
      </c>
      <c r="E56" s="30" t="s">
        <v>39</v>
      </c>
      <c r="F56" s="30" t="s">
        <v>40</v>
      </c>
    </row>
    <row r="57" ht="20" customHeight="1" spans="2:8">
      <c r="B57" s="30">
        <v>1</v>
      </c>
      <c r="C57" s="30" t="s">
        <v>41</v>
      </c>
      <c r="D57" s="30">
        <f>C9*2</f>
        <v>0.2</v>
      </c>
      <c r="E57" s="30" t="s">
        <v>42</v>
      </c>
      <c r="F57" s="30" t="s">
        <v>43</v>
      </c>
      <c r="H57" t="s">
        <v>44</v>
      </c>
    </row>
    <row r="58" ht="20" customHeight="1" spans="2:6">
      <c r="B58" s="30">
        <v>2</v>
      </c>
      <c r="C58" s="30" t="s">
        <v>45</v>
      </c>
      <c r="D58" s="30">
        <v>100</v>
      </c>
      <c r="E58" s="30" t="s">
        <v>42</v>
      </c>
      <c r="F58" s="30" t="s">
        <v>46</v>
      </c>
    </row>
    <row r="59" ht="20" customHeight="1" spans="2:6">
      <c r="B59" s="30">
        <v>3</v>
      </c>
      <c r="C59" s="30" t="s">
        <v>47</v>
      </c>
      <c r="D59" s="30">
        <v>4.7</v>
      </c>
      <c r="E59" s="30" t="s">
        <v>48</v>
      </c>
      <c r="F59" s="30" t="s">
        <v>46</v>
      </c>
    </row>
    <row r="60" ht="20" customHeight="1" spans="2:6">
      <c r="B60" s="30">
        <v>4</v>
      </c>
      <c r="C60" s="30" t="s">
        <v>49</v>
      </c>
      <c r="D60" s="30">
        <v>0</v>
      </c>
      <c r="E60" s="30" t="s">
        <v>42</v>
      </c>
      <c r="F60" s="30" t="s">
        <v>50</v>
      </c>
    </row>
    <row r="61" ht="20" customHeight="1" spans="2:6">
      <c r="B61" s="30">
        <v>5</v>
      </c>
      <c r="C61" s="30" t="s">
        <v>51</v>
      </c>
      <c r="D61" s="30">
        <v>1</v>
      </c>
      <c r="E61" s="30" t="s">
        <v>52</v>
      </c>
      <c r="F61" s="30" t="s">
        <v>53</v>
      </c>
    </row>
    <row r="62" customFormat="1" ht="20" customHeight="1" spans="2:6">
      <c r="B62" s="30">
        <v>5</v>
      </c>
      <c r="C62" s="30" t="s">
        <v>54</v>
      </c>
      <c r="D62" s="30">
        <v>0.1</v>
      </c>
      <c r="E62" s="30" t="s">
        <v>52</v>
      </c>
      <c r="F62" s="30" t="s">
        <v>55</v>
      </c>
    </row>
    <row r="63" ht="20" customHeight="1" spans="2:6">
      <c r="B63" s="30">
        <v>6</v>
      </c>
      <c r="C63" s="30" t="s">
        <v>56</v>
      </c>
      <c r="D63" s="30" t="s">
        <v>57</v>
      </c>
      <c r="E63" s="30" t="s">
        <v>58</v>
      </c>
      <c r="F63" s="30" t="s">
        <v>59</v>
      </c>
    </row>
    <row r="64" ht="20" customHeight="1" spans="2:6">
      <c r="B64" s="30">
        <v>7</v>
      </c>
      <c r="C64" s="30" t="s">
        <v>60</v>
      </c>
      <c r="D64" s="30" t="str">
        <f>IF(AND(C15=3),"SS310",IF(AND(C15=5),"SS510","SS10P6"))</f>
        <v>SS510</v>
      </c>
      <c r="E64" s="30" t="s">
        <v>58</v>
      </c>
      <c r="F64" s="30" t="str">
        <f>IF(AND(D64="SS310"),"SMA",IF(AND(D64="SS510"),"SMB","TO277"))</f>
        <v>SMB</v>
      </c>
    </row>
    <row r="65" ht="20" customHeight="1" spans="2:6">
      <c r="B65" s="30">
        <v>8</v>
      </c>
      <c r="C65" s="30" t="s">
        <v>61</v>
      </c>
      <c r="D65" s="30" t="str">
        <f>IF(AND(C5&lt;=50,C7&lt;=3),"20N06/TO252",IF(AND(C5&lt;=50,C7&gt;3),"50N06/TO252",IF(AND(C5&gt;50,C7&lt;=3,C5&lt;100),"15N10/TO252",IF(AND(C5&gt;50,C5&lt;100,C7&gt;3),"60N10/TO220",))))</f>
        <v>20N06/TO252</v>
      </c>
      <c r="E65" s="30" t="s">
        <v>58</v>
      </c>
      <c r="F65" s="30" t="str">
        <f>D65</f>
        <v>20N06/TO252</v>
      </c>
    </row>
    <row r="66" ht="20" customHeight="1" spans="2:6">
      <c r="B66" s="30">
        <v>9</v>
      </c>
      <c r="C66" s="30" t="s">
        <v>62</v>
      </c>
      <c r="D66" s="30" t="str">
        <f>IF(AND(C5&lt;=50,C7&lt;=3),"20P06/TO252",IF(AND(C5&lt;=50,C7&gt;3),"50P06/TO252",IF(AND(C5&gt;50,C7&lt;=3,C5&lt;100),"15P10/TO252",IF(AND(C5&gt;50,C5&lt;100,C7&gt;3),"60P10/TO220",))))</f>
        <v>20P06/TO252</v>
      </c>
      <c r="E66" s="30" t="s">
        <v>58</v>
      </c>
      <c r="F66" s="30" t="str">
        <f>D66</f>
        <v>20P06/TO252</v>
      </c>
    </row>
    <row r="67" ht="20" customHeight="1" spans="2:6">
      <c r="B67" s="30">
        <v>10</v>
      </c>
      <c r="C67" s="30" t="s">
        <v>63</v>
      </c>
      <c r="D67" s="30">
        <f>C20</f>
        <v>47</v>
      </c>
      <c r="E67" s="30" t="s">
        <v>64</v>
      </c>
      <c r="F67" s="30" t="str">
        <f>(C7+D23)*1.2&amp;"A"&amp;"(电感饱和电流)"</f>
        <v>3.264A(电感饱和电流)</v>
      </c>
    </row>
    <row r="68" ht="20" customHeight="1" spans="2:6">
      <c r="B68" s="31"/>
      <c r="C68" s="31"/>
      <c r="D68" s="31"/>
      <c r="E68" s="31"/>
      <c r="F68" s="31"/>
    </row>
    <row r="69" ht="20" customHeight="1" spans="2:6">
      <c r="B69" s="31"/>
      <c r="C69" s="31"/>
      <c r="D69" s="31"/>
      <c r="E69" s="31"/>
      <c r="F69" s="31"/>
    </row>
    <row r="70" ht="20" customHeight="1" spans="2:6">
      <c r="B70" s="31"/>
      <c r="C70" s="31"/>
      <c r="D70" s="31"/>
      <c r="E70" s="31"/>
      <c r="F70" s="31"/>
    </row>
    <row r="71" ht="20" customHeight="1" spans="2:6">
      <c r="B71" s="31"/>
      <c r="C71" s="31"/>
      <c r="D71" s="31"/>
      <c r="E71" s="31"/>
      <c r="F71" s="31"/>
    </row>
    <row r="72" ht="20" customHeight="1" spans="2:6">
      <c r="B72" s="31"/>
      <c r="C72" s="31"/>
      <c r="D72" s="31"/>
      <c r="E72" s="31"/>
      <c r="F72" s="31"/>
    </row>
    <row r="73" ht="20" customHeight="1" spans="2:6">
      <c r="B73" s="31"/>
      <c r="C73" s="31"/>
      <c r="D73" s="31"/>
      <c r="E73" s="31"/>
      <c r="F73" s="31"/>
    </row>
    <row r="74" ht="20" customHeight="1" spans="2:6">
      <c r="B74" s="31"/>
      <c r="C74" s="31"/>
      <c r="D74" s="31"/>
      <c r="E74" s="31"/>
      <c r="F74" s="31"/>
    </row>
    <row r="75" ht="20" customHeight="1" spans="2:6">
      <c r="B75" s="31"/>
      <c r="C75" s="31"/>
      <c r="D75" s="31"/>
      <c r="E75" s="31"/>
      <c r="F75" s="31"/>
    </row>
    <row r="76" ht="20" customHeight="1" spans="2:6">
      <c r="B76" s="31"/>
      <c r="C76" s="31"/>
      <c r="D76" s="31"/>
      <c r="E76" s="31"/>
      <c r="F76" s="31"/>
    </row>
    <row r="77" ht="20" customHeight="1" spans="2:6">
      <c r="B77" s="31"/>
      <c r="C77" s="31"/>
      <c r="D77" s="31"/>
      <c r="E77" s="31"/>
      <c r="F77" s="31"/>
    </row>
    <row r="78" ht="20" customHeight="1" spans="2:6">
      <c r="B78" s="31"/>
      <c r="C78" s="31"/>
      <c r="D78" s="31"/>
      <c r="E78" s="31"/>
      <c r="F78" s="31"/>
    </row>
    <row r="79" ht="20" customHeight="1" spans="2:6">
      <c r="B79" s="31"/>
      <c r="C79" s="31"/>
      <c r="D79" s="31"/>
      <c r="E79" s="31"/>
      <c r="F79" s="31"/>
    </row>
    <row r="80" ht="20" customHeight="1" spans="2:6">
      <c r="B80" s="31"/>
      <c r="C80" s="31"/>
      <c r="D80" s="31"/>
      <c r="E80" s="31"/>
      <c r="F80" s="31"/>
    </row>
    <row r="81" ht="20" customHeight="1" spans="2:6">
      <c r="B81" s="31"/>
      <c r="C81" s="31"/>
      <c r="D81" s="31"/>
      <c r="E81" s="31"/>
      <c r="F81" s="31"/>
    </row>
    <row r="82" ht="20" customHeight="1" spans="2:6">
      <c r="B82" s="31"/>
      <c r="C82" s="31"/>
      <c r="D82" s="31"/>
      <c r="E82" s="31"/>
      <c r="F82" s="31"/>
    </row>
    <row r="83" ht="20" customHeight="1" spans="2:6">
      <c r="B83" s="31"/>
      <c r="C83" s="31"/>
      <c r="D83" s="31"/>
      <c r="E83" s="31"/>
      <c r="F83" s="31"/>
    </row>
    <row r="84" ht="20" customHeight="1" spans="2:6">
      <c r="B84" s="31"/>
      <c r="C84" s="31"/>
      <c r="D84" s="31"/>
      <c r="E84" s="31"/>
      <c r="F84" s="31"/>
    </row>
    <row r="85" ht="20" customHeight="1" spans="2:6">
      <c r="B85" s="31"/>
      <c r="C85" s="31"/>
      <c r="D85" s="31"/>
      <c r="E85" s="31"/>
      <c r="F85" s="31"/>
    </row>
    <row r="86" ht="20" customHeight="1" spans="2:6">
      <c r="B86" s="31"/>
      <c r="C86" s="31"/>
      <c r="D86" s="31"/>
      <c r="E86" s="31"/>
      <c r="F86" s="31"/>
    </row>
    <row r="87" ht="20" customHeight="1" spans="2:6">
      <c r="B87" s="31"/>
      <c r="C87" s="31"/>
      <c r="D87" s="31"/>
      <c r="E87" s="31"/>
      <c r="F87" s="31"/>
    </row>
    <row r="88" ht="20" customHeight="1" spans="2:6">
      <c r="B88" s="31"/>
      <c r="C88" s="31"/>
      <c r="D88" s="31"/>
      <c r="E88" s="31"/>
      <c r="F88" s="31"/>
    </row>
    <row r="89" ht="20" customHeight="1" spans="2:6">
      <c r="B89" s="31"/>
      <c r="C89" s="31"/>
      <c r="D89" s="31"/>
      <c r="E89" s="31"/>
      <c r="F89" s="31"/>
    </row>
    <row r="90" ht="20" customHeight="1" spans="2:6">
      <c r="B90" s="31"/>
      <c r="C90" s="31"/>
      <c r="D90" s="31"/>
      <c r="E90" s="31"/>
      <c r="F90" s="31"/>
    </row>
    <row r="91" ht="20" customHeight="1" spans="2:6">
      <c r="B91" s="31"/>
      <c r="C91" s="31"/>
      <c r="D91" s="31"/>
      <c r="E91" s="31"/>
      <c r="F91" s="31"/>
    </row>
    <row r="92" ht="20" customHeight="1" spans="2:6">
      <c r="B92" s="31"/>
      <c r="C92" s="31"/>
      <c r="D92" s="31"/>
      <c r="E92" s="31"/>
      <c r="F92" s="31"/>
    </row>
    <row r="93" ht="20" customHeight="1" spans="2:6">
      <c r="B93" s="31"/>
      <c r="C93" s="31"/>
      <c r="D93" s="31"/>
      <c r="E93" s="31"/>
      <c r="F93" s="31"/>
    </row>
    <row r="94" ht="20" customHeight="1" spans="2:6">
      <c r="B94" s="31"/>
      <c r="C94" s="31"/>
      <c r="D94" s="31"/>
      <c r="E94" s="31"/>
      <c r="F94" s="31"/>
    </row>
    <row r="95" ht="20" customHeight="1" spans="2:6">
      <c r="B95" s="31"/>
      <c r="C95" s="31"/>
      <c r="D95" s="31"/>
      <c r="E95" s="31"/>
      <c r="F95" s="31"/>
    </row>
    <row r="96" ht="20" customHeight="1" spans="2:6">
      <c r="B96" s="31"/>
      <c r="C96" s="31"/>
      <c r="D96" s="31"/>
      <c r="E96" s="31"/>
      <c r="F96" s="31"/>
    </row>
    <row r="97" ht="20" customHeight="1" spans="2:6">
      <c r="B97" s="31"/>
      <c r="C97" s="31"/>
      <c r="D97" s="31"/>
      <c r="E97" s="31"/>
      <c r="F97" s="31"/>
    </row>
    <row r="98" ht="20" customHeight="1" spans="2:6">
      <c r="B98" s="31"/>
      <c r="C98" s="31"/>
      <c r="D98" s="31"/>
      <c r="E98" s="31"/>
      <c r="F98" s="31"/>
    </row>
    <row r="99" ht="20" customHeight="1" spans="2:6">
      <c r="B99" s="31"/>
      <c r="C99" s="31"/>
      <c r="D99" s="31"/>
      <c r="E99" s="31"/>
      <c r="F99" s="31"/>
    </row>
    <row r="100" ht="20" customHeight="1" spans="2:6">
      <c r="B100" s="31"/>
      <c r="C100" s="31"/>
      <c r="D100" s="31"/>
      <c r="E100" s="31"/>
      <c r="F100" s="31"/>
    </row>
    <row r="101" ht="20" customHeight="1" spans="2:6">
      <c r="B101" s="31"/>
      <c r="C101" s="31"/>
      <c r="D101" s="31"/>
      <c r="E101" s="31"/>
      <c r="F101" s="31"/>
    </row>
    <row r="102" ht="20" customHeight="1" spans="2:6">
      <c r="B102" s="31"/>
      <c r="C102" s="31"/>
      <c r="D102" s="31"/>
      <c r="E102" s="31"/>
      <c r="F102" s="31"/>
    </row>
    <row r="103" ht="20" customHeight="1" spans="2:6">
      <c r="B103" s="31"/>
      <c r="C103" s="31"/>
      <c r="D103" s="31"/>
      <c r="E103" s="31"/>
      <c r="F103" s="31"/>
    </row>
    <row r="104" ht="20" customHeight="1" spans="2:6">
      <c r="B104" s="31"/>
      <c r="C104" s="31"/>
      <c r="D104" s="31"/>
      <c r="E104" s="31"/>
      <c r="F104" s="31"/>
    </row>
    <row r="105" ht="20" customHeight="1" spans="2:6">
      <c r="B105" s="31"/>
      <c r="C105" s="31"/>
      <c r="D105" s="31"/>
      <c r="E105" s="31"/>
      <c r="F105" s="31"/>
    </row>
    <row r="106" ht="20" customHeight="1" spans="2:6">
      <c r="B106" s="31"/>
      <c r="C106" s="31"/>
      <c r="D106" s="31"/>
      <c r="E106" s="31"/>
      <c r="F106" s="31"/>
    </row>
    <row r="107" ht="20" customHeight="1" spans="2:6">
      <c r="B107" s="31"/>
      <c r="C107" s="31"/>
      <c r="D107" s="31"/>
      <c r="E107" s="31"/>
      <c r="F107" s="31"/>
    </row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</sheetData>
  <mergeCells count="6">
    <mergeCell ref="E22:F22"/>
    <mergeCell ref="C24:P24"/>
    <mergeCell ref="C25:P25"/>
    <mergeCell ref="C26:L26"/>
    <mergeCell ref="C28:J28"/>
    <mergeCell ref="B1:E2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OC5401 参数计算器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虎</cp:lastModifiedBy>
  <dcterms:created xsi:type="dcterms:W3CDTF">2006-09-13T11:21:00Z</dcterms:created>
  <dcterms:modified xsi:type="dcterms:W3CDTF">2023-11-08T08:11:10Z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757C7D42C2C643138A74D7CE4FC0EE33_12</vt:lpwstr>
  </property>
</Properties>
</file>